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1/Documents/"/>
    </mc:Choice>
  </mc:AlternateContent>
  <xr:revisionPtr revIDLastSave="0" documentId="13_ncr:1_{02822FA5-11AB-544C-8F8C-69C707CDD612}" xr6:coauthVersionLast="36" xr6:coauthVersionMax="36" xr10:uidLastSave="{00000000-0000-0000-0000-000000000000}"/>
  <bookViews>
    <workbookView xWindow="12100" yWindow="2300" windowWidth="25160" windowHeight="20400" xr2:uid="{5AA563D4-4992-A14A-8EB7-C71AC8D560D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F38" i="1"/>
  <c r="G38" i="1"/>
  <c r="H38" i="1"/>
  <c r="F39" i="1"/>
  <c r="H39" i="1" s="1"/>
  <c r="G39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24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23" i="1"/>
  <c r="F16" i="1" l="1"/>
  <c r="F15" i="1"/>
  <c r="F14" i="1"/>
  <c r="I14" i="1" s="1"/>
  <c r="F13" i="1"/>
  <c r="G13" i="1" s="1"/>
  <c r="F12" i="1"/>
  <c r="H12" i="1" s="1"/>
  <c r="J12" i="1" s="1"/>
  <c r="F11" i="1"/>
  <c r="I11" i="1" s="1"/>
  <c r="F10" i="1"/>
  <c r="I10" i="1" s="1"/>
  <c r="F9" i="1"/>
  <c r="G9" i="1" s="1"/>
  <c r="F8" i="1"/>
  <c r="I8" i="1" s="1"/>
  <c r="F7" i="1"/>
  <c r="I7" i="1" s="1"/>
  <c r="F6" i="1"/>
  <c r="I6" i="1" s="1"/>
  <c r="F5" i="1"/>
  <c r="G5" i="1" s="1"/>
  <c r="F4" i="1"/>
  <c r="I4" i="1" s="1"/>
  <c r="P4" i="1"/>
  <c r="P6" i="1" s="1"/>
  <c r="P3" i="1"/>
  <c r="P5" i="1" s="1"/>
  <c r="A20" i="1"/>
  <c r="A17" i="1" s="1"/>
  <c r="A18" i="1" s="1"/>
  <c r="A19" i="1" s="1"/>
  <c r="D20" i="1"/>
  <c r="D17" i="1" s="1"/>
  <c r="D18" i="1" s="1"/>
  <c r="D19" i="1" s="1"/>
  <c r="B20" i="1"/>
  <c r="B17" i="1" s="1"/>
  <c r="B18" i="1" s="1"/>
  <c r="B19" i="1" s="1"/>
  <c r="F3" i="1"/>
  <c r="I3" i="1" s="1"/>
  <c r="O3" i="1"/>
  <c r="F17" i="1" l="1"/>
  <c r="I15" i="1"/>
  <c r="I16" i="1"/>
  <c r="I13" i="1"/>
  <c r="I5" i="1"/>
  <c r="H13" i="1"/>
  <c r="J13" i="1" s="1"/>
  <c r="H3" i="1"/>
  <c r="J3" i="1" s="1"/>
  <c r="G3" i="1"/>
  <c r="I9" i="1"/>
  <c r="H9" i="1"/>
  <c r="J9" i="1" s="1"/>
  <c r="H5" i="1"/>
  <c r="J5" i="1" s="1"/>
  <c r="G8" i="1"/>
  <c r="G12" i="1"/>
  <c r="I12" i="1"/>
  <c r="G4" i="1"/>
  <c r="H4" i="1"/>
  <c r="J4" i="1" s="1"/>
  <c r="H8" i="1"/>
  <c r="J8" i="1" s="1"/>
  <c r="G11" i="1"/>
  <c r="G15" i="1"/>
  <c r="G6" i="1"/>
  <c r="G10" i="1"/>
  <c r="H14" i="1"/>
  <c r="J14" i="1" s="1"/>
  <c r="G16" i="1"/>
  <c r="H16" i="1"/>
  <c r="J16" i="1" s="1"/>
  <c r="G7" i="1"/>
  <c r="H7" i="1"/>
  <c r="J7" i="1" s="1"/>
  <c r="H11" i="1"/>
  <c r="J11" i="1" s="1"/>
  <c r="H15" i="1"/>
  <c r="J15" i="1" s="1"/>
  <c r="G14" i="1"/>
  <c r="H6" i="1"/>
  <c r="J6" i="1" s="1"/>
  <c r="H10" i="1"/>
  <c r="J10" i="1" s="1"/>
  <c r="P7" i="1"/>
  <c r="O4" i="1"/>
  <c r="N4" i="1"/>
  <c r="N6" i="1" s="1"/>
  <c r="O5" i="1"/>
  <c r="N3" i="1"/>
  <c r="N5" i="1" s="1"/>
  <c r="H17" i="1" l="1"/>
  <c r="J17" i="1" s="1"/>
  <c r="G17" i="1"/>
  <c r="I17" i="1"/>
  <c r="K12" i="1"/>
  <c r="K3" i="1"/>
  <c r="K7" i="1"/>
  <c r="K5" i="1"/>
  <c r="K13" i="1"/>
  <c r="K9" i="1"/>
  <c r="K14" i="1"/>
  <c r="K16" i="1"/>
  <c r="K8" i="1"/>
  <c r="K4" i="1"/>
  <c r="K15" i="1"/>
  <c r="K10" i="1"/>
  <c r="K11" i="1"/>
  <c r="K6" i="1"/>
  <c r="N7" i="1"/>
  <c r="O6" i="1"/>
  <c r="O7" i="1" s="1"/>
  <c r="K17" i="1" l="1"/>
</calcChain>
</file>

<file path=xl/sharedStrings.xml><?xml version="1.0" encoding="utf-8"?>
<sst xmlns="http://schemas.openxmlformats.org/spreadsheetml/2006/main" count="24" uniqueCount="18">
  <si>
    <t>°C</t>
  </si>
  <si>
    <t>°F</t>
  </si>
  <si>
    <t>Voltage</t>
  </si>
  <si>
    <t>Resistance (KΩ)</t>
  </si>
  <si>
    <t>y = y1 + ((x – x1) / (x2 – x1)) * (y2 – y1)</t>
  </si>
  <si>
    <t>X1</t>
  </si>
  <si>
    <t>Y1</t>
  </si>
  <si>
    <t>X2</t>
  </si>
  <si>
    <t>Y2</t>
  </si>
  <si>
    <t>Resistance + Offset</t>
  </si>
  <si>
    <t>Offset (KΩ)</t>
  </si>
  <si>
    <t>Fixed Resistor Caclculator</t>
  </si>
  <si>
    <t>Temp °F</t>
  </si>
  <si>
    <t>REFERENCE TABLE</t>
  </si>
  <si>
    <t>Injected Resistor Calculator</t>
  </si>
  <si>
    <t>STOCK</t>
  </si>
  <si>
    <t>STOCK+5K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</si>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</sst>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Symbol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2" fontId="0" fillId="0" borderId="3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16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241300</xdr:colOff>
      <xdr:row>15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B9E46-3094-9447-9BC4-ECD548C9F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43300" cy="306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7049-23B8-D443-842E-498550B205F5}">
  <dimension ref="A1:P39"/>
  <sheetViews>
    <sheetView tabSelected="1" workbookViewId="0">
      <selection activeCell="D26" sqref="D26"/>
    </sheetView>
  </sheetViews>
  <sheetFormatPr baseColWidth="10" defaultRowHeight="16" x14ac:dyDescent="0.2"/>
  <cols>
    <col min="1" max="1" width="13.83203125" style="1" bestFit="1" customWidth="1"/>
    <col min="2" max="4" width="10.83203125" style="1"/>
  </cols>
  <sheetData>
    <row r="1" spans="1:16" ht="30" customHeight="1" thickBot="1" x14ac:dyDescent="0.25">
      <c r="A1" s="12" t="s">
        <v>13</v>
      </c>
      <c r="B1" s="12"/>
      <c r="C1" s="12"/>
      <c r="D1" s="12"/>
      <c r="E1" s="6"/>
      <c r="F1" s="12" t="s">
        <v>14</v>
      </c>
      <c r="G1" s="12"/>
      <c r="H1" s="12"/>
      <c r="I1" s="12"/>
      <c r="J1" s="12"/>
      <c r="K1" s="12"/>
      <c r="M1" s="12" t="s">
        <v>11</v>
      </c>
      <c r="N1" s="12"/>
      <c r="O1" s="12"/>
      <c r="P1" s="12"/>
    </row>
    <row r="2" spans="1:16" ht="34" x14ac:dyDescent="0.2">
      <c r="A2" s="11" t="s">
        <v>3</v>
      </c>
      <c r="B2" s="11" t="s">
        <v>2</v>
      </c>
      <c r="C2" s="11" t="s">
        <v>0</v>
      </c>
      <c r="D2" s="11" t="s">
        <v>1</v>
      </c>
      <c r="E2" s="6"/>
      <c r="F2" s="13" t="s">
        <v>9</v>
      </c>
      <c r="G2" s="11" t="s">
        <v>5</v>
      </c>
      <c r="H2" s="11" t="s">
        <v>7</v>
      </c>
      <c r="I2" s="11" t="s">
        <v>6</v>
      </c>
      <c r="J2" s="11" t="s">
        <v>8</v>
      </c>
      <c r="K2" s="11" t="s">
        <v>1</v>
      </c>
      <c r="M2" s="13" t="s">
        <v>3</v>
      </c>
      <c r="N2" s="14">
        <v>11</v>
      </c>
      <c r="O2" s="14">
        <v>22.5</v>
      </c>
      <c r="P2" s="14">
        <v>5</v>
      </c>
    </row>
    <row r="3" spans="1:16" x14ac:dyDescent="0.2">
      <c r="A3" s="4">
        <v>1.18</v>
      </c>
      <c r="B3" s="4">
        <v>0.28000000000000003</v>
      </c>
      <c r="C3" s="4">
        <v>120</v>
      </c>
      <c r="D3" s="4">
        <v>248</v>
      </c>
      <c r="E3" s="6"/>
      <c r="F3" s="8">
        <f>A3+$G$19</f>
        <v>6.18</v>
      </c>
      <c r="G3" s="8">
        <f>LOOKUP(F3,$A$3:$A$19)</f>
        <v>5.37</v>
      </c>
      <c r="H3" s="8">
        <f>INDEX($A$3:$D$19,MATCH(F3,$A$3:$A$19)+1,1)</f>
        <v>7.7</v>
      </c>
      <c r="I3" s="8">
        <f>LOOKUP(F3,$A$3:$A$19,$D$3:$D$19)</f>
        <v>158</v>
      </c>
      <c r="J3" s="8">
        <f>LOOKUP(H3,$A$3:$A$19,$D$3:$D$19)</f>
        <v>140</v>
      </c>
      <c r="K3" s="9">
        <f>I3+((F3-G3)/(H3-G3))*(J3-I3)</f>
        <v>151.74248927038627</v>
      </c>
      <c r="M3" s="4" t="s">
        <v>5</v>
      </c>
      <c r="N3" s="3">
        <f>LOOKUP(N2,$A3:$A16)</f>
        <v>10.97</v>
      </c>
      <c r="O3" s="3">
        <f>LOOKUP(O2,$A3:$A16)</f>
        <v>16.149999999999999</v>
      </c>
      <c r="P3" s="3">
        <f>LOOKUP(P2,$A$3:$A19)</f>
        <v>3.84</v>
      </c>
    </row>
    <row r="4" spans="1:16" x14ac:dyDescent="0.2">
      <c r="A4" s="4">
        <v>1.55</v>
      </c>
      <c r="B4" s="4">
        <v>0.36</v>
      </c>
      <c r="C4" s="4">
        <v>110</v>
      </c>
      <c r="D4" s="4">
        <v>230</v>
      </c>
      <c r="E4" s="6"/>
      <c r="F4" s="8">
        <f>A4+$G$19</f>
        <v>6.55</v>
      </c>
      <c r="G4" s="8">
        <f>LOOKUP(F4,$A$3:$A$19)</f>
        <v>5.37</v>
      </c>
      <c r="H4" s="8">
        <f>INDEX($A$3:$D$19,MATCH(F4,$A$3:$A$19)+1,1)</f>
        <v>7.7</v>
      </c>
      <c r="I4" s="8">
        <f>LOOKUP(F4,$A$3:$A$19,$D$3:$D$19)</f>
        <v>158</v>
      </c>
      <c r="J4" s="8">
        <f>LOOKUP(H4,$A$3:$A$19,$D$3:$D$19)</f>
        <v>140</v>
      </c>
      <c r="K4" s="9">
        <f t="shared" ref="K4:K16" si="0">I4+((F4-G4)/(H4-G4))*(J4-I4)</f>
        <v>148.88412017167383</v>
      </c>
      <c r="M4" s="4" t="s">
        <v>7</v>
      </c>
      <c r="N4" s="3">
        <f>INDEX($A3:D16,MATCH(N2,$A3:$A16)+1,1)</f>
        <v>16.149999999999999</v>
      </c>
      <c r="O4" s="3">
        <f>INDEX($A3:D16,MATCH(O2,$A3:$A16)+1,1)</f>
        <v>24.27</v>
      </c>
      <c r="P4" s="3">
        <f>INDEX($A3:D16,MATCH(P2,$A$3:$A19)+1,1)</f>
        <v>5.37</v>
      </c>
    </row>
    <row r="5" spans="1:16" x14ac:dyDescent="0.2">
      <c r="A5" s="4">
        <v>2.0699999999999998</v>
      </c>
      <c r="B5" s="4">
        <v>0.47</v>
      </c>
      <c r="C5" s="4">
        <v>100</v>
      </c>
      <c r="D5" s="4">
        <v>212</v>
      </c>
      <c r="E5" s="6"/>
      <c r="F5" s="8">
        <f>A5+$G$19</f>
        <v>7.07</v>
      </c>
      <c r="G5" s="8">
        <f>LOOKUP(F5,$A$3:$A$19)</f>
        <v>5.37</v>
      </c>
      <c r="H5" s="8">
        <f>INDEX($A$3:$D$19,MATCH(F5,$A$3:$A$19)+1,1)</f>
        <v>7.7</v>
      </c>
      <c r="I5" s="8">
        <f>LOOKUP(F5,$A$3:$A$19,$D$3:$D$19)</f>
        <v>158</v>
      </c>
      <c r="J5" s="8">
        <f>LOOKUP(H5,$A$3:$A$19,$D$3:$D$19)</f>
        <v>140</v>
      </c>
      <c r="K5" s="9">
        <f t="shared" si="0"/>
        <v>144.86695278969958</v>
      </c>
      <c r="M5" s="4" t="s">
        <v>6</v>
      </c>
      <c r="N5" s="3">
        <f>LOOKUP(N3,$A3:$A16,$D3:$D16)</f>
        <v>122</v>
      </c>
      <c r="O5" s="3">
        <f>LOOKUP(O3,$A3:$A16,$D3:$D16)</f>
        <v>104</v>
      </c>
      <c r="P5" s="3">
        <f>LOOKUP(P3,$A$3:$A19,$D$3:$D$19)</f>
        <v>176</v>
      </c>
    </row>
    <row r="6" spans="1:16" x14ac:dyDescent="0.2">
      <c r="A6" s="4">
        <v>2.8</v>
      </c>
      <c r="B6" s="4">
        <v>0.61</v>
      </c>
      <c r="C6" s="4">
        <v>90</v>
      </c>
      <c r="D6" s="4">
        <v>194</v>
      </c>
      <c r="E6" s="6"/>
      <c r="F6" s="8">
        <f>A6+$G$19</f>
        <v>7.8</v>
      </c>
      <c r="G6" s="8">
        <f>LOOKUP(F6,$A$3:$A$19)</f>
        <v>7.7</v>
      </c>
      <c r="H6" s="8">
        <f>INDEX($A$3:$D$19,MATCH(F6,$A$3:$A$19)+1,1)</f>
        <v>10.97</v>
      </c>
      <c r="I6" s="8">
        <f>LOOKUP(F6,$A$3:$A$19,$D$3:$D$19)</f>
        <v>140</v>
      </c>
      <c r="J6" s="8">
        <f>LOOKUP(H6,$A$3:$A$19,$D$3:$D$19)</f>
        <v>122</v>
      </c>
      <c r="K6" s="9">
        <f t="shared" si="0"/>
        <v>139.44954128440367</v>
      </c>
      <c r="M6" s="4" t="s">
        <v>8</v>
      </c>
      <c r="N6" s="3">
        <f>LOOKUP(N4,$A4:$A20,$D4:$D20)</f>
        <v>104</v>
      </c>
      <c r="O6" s="3">
        <f>LOOKUP(O4,$A4:$A20,$D4:$D20)</f>
        <v>86</v>
      </c>
      <c r="P6" s="3">
        <f>LOOKUP(P4,$A$3:$A19,$D$3:$D$19)</f>
        <v>158</v>
      </c>
    </row>
    <row r="7" spans="1:16" x14ac:dyDescent="0.2">
      <c r="A7" s="4">
        <v>3.84</v>
      </c>
      <c r="B7" s="4">
        <v>0.8</v>
      </c>
      <c r="C7" s="4">
        <v>80</v>
      </c>
      <c r="D7" s="4">
        <v>176</v>
      </c>
      <c r="E7" s="6"/>
      <c r="F7" s="8">
        <f>A7+$G$19</f>
        <v>8.84</v>
      </c>
      <c r="G7" s="8">
        <f>LOOKUP(F7,$A$3:$A$19)</f>
        <v>7.7</v>
      </c>
      <c r="H7" s="8">
        <f>INDEX($A$3:$D$19,MATCH(F7,$A$3:$A$19)+1,1)</f>
        <v>10.97</v>
      </c>
      <c r="I7" s="8">
        <f>LOOKUP(F7,$A$3:$A$19,$D$3:$D$19)</f>
        <v>140</v>
      </c>
      <c r="J7" s="8">
        <f>LOOKUP(H7,$A$3:$A$19,$D$3:$D$19)</f>
        <v>122</v>
      </c>
      <c r="K7" s="9">
        <f t="shared" si="0"/>
        <v>133.72477064220183</v>
      </c>
      <c r="M7" s="4" t="s">
        <v>12</v>
      </c>
      <c r="N7" s="3">
        <f>N5+(((N2-N3)/(N4-N3))*(N6-N5))</f>
        <v>121.89575289575289</v>
      </c>
      <c r="O7" s="3">
        <f>O5+(((O2-O3)/(O4-O3))*(O6-O5))</f>
        <v>89.923645320197039</v>
      </c>
      <c r="P7" s="3">
        <f>P5+(((P2-P3)/(P4-P3))*(P6-P5))</f>
        <v>162.35294117647058</v>
      </c>
    </row>
    <row r="8" spans="1:16" x14ac:dyDescent="0.2">
      <c r="A8" s="4">
        <v>5.37</v>
      </c>
      <c r="B8" s="4">
        <v>1.05</v>
      </c>
      <c r="C8" s="4">
        <v>70</v>
      </c>
      <c r="D8" s="4">
        <v>158</v>
      </c>
      <c r="E8" s="6"/>
      <c r="F8" s="8">
        <f>A8+$G$19</f>
        <v>10.370000000000001</v>
      </c>
      <c r="G8" s="8">
        <f>LOOKUP(F8,$A$3:$A$19)</f>
        <v>7.7</v>
      </c>
      <c r="H8" s="8">
        <f>INDEX($A$3:$D$19,MATCH(F8,$A$3:$A$19)+1,1)</f>
        <v>10.97</v>
      </c>
      <c r="I8" s="8">
        <f>LOOKUP(F8,$A$3:$A$19,$D$3:$D$19)</f>
        <v>140</v>
      </c>
      <c r="J8" s="8">
        <f>LOOKUP(H8,$A$3:$A$19,$D$3:$D$19)</f>
        <v>122</v>
      </c>
      <c r="K8" s="9">
        <f t="shared" si="0"/>
        <v>125.30275229357798</v>
      </c>
    </row>
    <row r="9" spans="1:16" x14ac:dyDescent="0.2">
      <c r="A9" s="4">
        <v>7.7</v>
      </c>
      <c r="B9" s="4">
        <v>1.37</v>
      </c>
      <c r="C9" s="4">
        <v>60</v>
      </c>
      <c r="D9" s="4">
        <v>140</v>
      </c>
      <c r="E9" s="6"/>
      <c r="F9" s="8">
        <f>A9+$G$19</f>
        <v>12.7</v>
      </c>
      <c r="G9" s="8">
        <f>LOOKUP(F9,$A$3:$A$19)</f>
        <v>10.97</v>
      </c>
      <c r="H9" s="8">
        <f>INDEX($A$3:$D$19,MATCH(F9,$A$3:$A$19)+1,1)</f>
        <v>16.149999999999999</v>
      </c>
      <c r="I9" s="8">
        <f>LOOKUP(F9,$A$3:$A$19,$D$3:$D$19)</f>
        <v>122</v>
      </c>
      <c r="J9" s="8">
        <f>LOOKUP(H9,$A$3:$A$19,$D$3:$D$19)</f>
        <v>104</v>
      </c>
      <c r="K9" s="9">
        <f t="shared" si="0"/>
        <v>115.98841698841699</v>
      </c>
      <c r="M9" s="10" t="s">
        <v>4</v>
      </c>
      <c r="N9" s="10"/>
      <c r="O9" s="10"/>
      <c r="P9" s="10"/>
    </row>
    <row r="10" spans="1:16" x14ac:dyDescent="0.2">
      <c r="A10" s="4">
        <v>10.97</v>
      </c>
      <c r="B10" s="4">
        <v>1.77</v>
      </c>
      <c r="C10" s="4">
        <v>50</v>
      </c>
      <c r="D10" s="4">
        <v>122</v>
      </c>
      <c r="E10" s="6"/>
      <c r="F10" s="8">
        <f>A10+$G$19</f>
        <v>15.97</v>
      </c>
      <c r="G10" s="8">
        <f>LOOKUP(F10,$A$3:$A$19)</f>
        <v>10.97</v>
      </c>
      <c r="H10" s="8">
        <f>INDEX($A$3:$D$19,MATCH(F10,$A$3:$A$19)+1,1)</f>
        <v>16.149999999999999</v>
      </c>
      <c r="I10" s="8">
        <f>LOOKUP(F10,$A$3:$A$19,$D$3:$D$19)</f>
        <v>122</v>
      </c>
      <c r="J10" s="8">
        <f>LOOKUP(H10,$A$3:$A$19,$D$3:$D$19)</f>
        <v>104</v>
      </c>
      <c r="K10" s="9">
        <f t="shared" si="0"/>
        <v>104.62548262548262</v>
      </c>
    </row>
    <row r="11" spans="1:16" x14ac:dyDescent="0.2">
      <c r="A11" s="4">
        <v>16.149999999999999</v>
      </c>
      <c r="B11" s="4">
        <v>2.23</v>
      </c>
      <c r="C11" s="4">
        <v>40</v>
      </c>
      <c r="D11" s="4">
        <v>104</v>
      </c>
      <c r="E11" s="6"/>
      <c r="F11" s="8">
        <f>A11+$G$19</f>
        <v>21.15</v>
      </c>
      <c r="G11" s="8">
        <f>LOOKUP(F11,$A$3:$A$19)</f>
        <v>16.149999999999999</v>
      </c>
      <c r="H11" s="8">
        <f>INDEX($A$3:$D$19,MATCH(F11,$A$3:$A$19)+1,1)</f>
        <v>24.27</v>
      </c>
      <c r="I11" s="8">
        <f>LOOKUP(F11,$A$3:$A$19,$D$3:$D$19)</f>
        <v>104</v>
      </c>
      <c r="J11" s="8">
        <f>LOOKUP(H11,$A$3:$A$19,$D$3:$D$19)</f>
        <v>86</v>
      </c>
      <c r="K11" s="9">
        <f t="shared" si="0"/>
        <v>92.916256157635473</v>
      </c>
    </row>
    <row r="12" spans="1:16" x14ac:dyDescent="0.2">
      <c r="A12" s="4">
        <v>24.27</v>
      </c>
      <c r="B12" s="4">
        <v>2.74</v>
      </c>
      <c r="C12" s="4">
        <v>30</v>
      </c>
      <c r="D12" s="4">
        <v>86</v>
      </c>
      <c r="E12" s="6"/>
      <c r="F12" s="8">
        <f>A12+$G$19</f>
        <v>29.27</v>
      </c>
      <c r="G12" s="8">
        <f>LOOKUP(F12,$A$3:$A$19)</f>
        <v>24.27</v>
      </c>
      <c r="H12" s="8">
        <f>INDEX($A$3:$D$19,MATCH(F12,$A$3:$A$19)+1,1)</f>
        <v>37.299999999999997</v>
      </c>
      <c r="I12" s="8">
        <f>LOOKUP(F12,$A$3:$A$19,$D$3:$D$19)</f>
        <v>86</v>
      </c>
      <c r="J12" s="8">
        <f>LOOKUP(H12,$A$3:$A$19,$D$3:$D$19)</f>
        <v>68</v>
      </c>
      <c r="K12" s="9">
        <f t="shared" si="0"/>
        <v>79.092862624712197</v>
      </c>
    </row>
    <row r="13" spans="1:16" x14ac:dyDescent="0.2">
      <c r="A13" s="4">
        <v>37.299999999999997</v>
      </c>
      <c r="B13" s="4">
        <v>3.26</v>
      </c>
      <c r="C13" s="4">
        <v>20</v>
      </c>
      <c r="D13" s="4">
        <v>68</v>
      </c>
      <c r="E13" s="6"/>
      <c r="F13" s="8">
        <f>A13+$G$19</f>
        <v>42.3</v>
      </c>
      <c r="G13" s="8">
        <f>LOOKUP(F13,$A$3:$A$19)</f>
        <v>37.299999999999997</v>
      </c>
      <c r="H13" s="8">
        <f>INDEX($A$3:$D$19,MATCH(F13,$A$3:$A$19)+1,1)</f>
        <v>58.75</v>
      </c>
      <c r="I13" s="8">
        <f>LOOKUP(F13,$A$3:$A$19,$D$3:$D$19)</f>
        <v>68</v>
      </c>
      <c r="J13" s="8">
        <f>LOOKUP(H13,$A$3:$A$19,$D$3:$D$19)</f>
        <v>50</v>
      </c>
      <c r="K13" s="9">
        <f t="shared" si="0"/>
        <v>63.804195804195807</v>
      </c>
    </row>
    <row r="14" spans="1:16" x14ac:dyDescent="0.2">
      <c r="A14" s="4">
        <v>58.75</v>
      </c>
      <c r="B14" s="4">
        <v>3.73</v>
      </c>
      <c r="C14" s="4">
        <v>10</v>
      </c>
      <c r="D14" s="4">
        <v>50</v>
      </c>
      <c r="E14" s="6"/>
      <c r="F14" s="8">
        <f>A14+$G$19</f>
        <v>63.75</v>
      </c>
      <c r="G14" s="8">
        <f>LOOKUP(F14,$A$3:$A$19)</f>
        <v>58.75</v>
      </c>
      <c r="H14" s="8">
        <f>INDEX($A$3:$D$19,MATCH(F14,$A$3:$A$19)+1,1)</f>
        <v>95.85</v>
      </c>
      <c r="I14" s="8">
        <f>LOOKUP(F14,$A$3:$A$19,$D$3:$D$19)</f>
        <v>50</v>
      </c>
      <c r="J14" s="8">
        <f>LOOKUP(H14,$A$3:$A$19,$D$3:$D$19)</f>
        <v>32</v>
      </c>
      <c r="K14" s="9">
        <f t="shared" si="0"/>
        <v>47.574123989218329</v>
      </c>
    </row>
    <row r="15" spans="1:16" x14ac:dyDescent="0.2">
      <c r="A15" s="4">
        <v>95.85</v>
      </c>
      <c r="B15" s="4">
        <v>4.1399999999999997</v>
      </c>
      <c r="C15" s="4">
        <v>0</v>
      </c>
      <c r="D15" s="4">
        <v>32</v>
      </c>
      <c r="E15" s="6"/>
      <c r="F15" s="8">
        <f>A15+$G$19</f>
        <v>100.85</v>
      </c>
      <c r="G15" s="8">
        <f>LOOKUP(F15,$A$3:$A$19)</f>
        <v>95.85</v>
      </c>
      <c r="H15" s="8">
        <f>INDEX($A$3:$D$19,MATCH(F15,$A$3:$A$19)+1,1)</f>
        <v>160.31</v>
      </c>
      <c r="I15" s="8">
        <f>LOOKUP(F15,$A$3:$A$19,$D$3:$D$19)</f>
        <v>32</v>
      </c>
      <c r="J15" s="8">
        <f>LOOKUP(H15,$A$3:$A$19,$D$3:$D$19)</f>
        <v>14</v>
      </c>
      <c r="K15" s="9">
        <f t="shared" si="0"/>
        <v>30.603785293205089</v>
      </c>
    </row>
    <row r="16" spans="1:16" x14ac:dyDescent="0.2">
      <c r="A16" s="4">
        <v>160.31</v>
      </c>
      <c r="B16" s="4">
        <v>4.45</v>
      </c>
      <c r="C16" s="4">
        <v>-10</v>
      </c>
      <c r="D16" s="4">
        <v>14</v>
      </c>
      <c r="E16" s="7"/>
      <c r="F16" s="9">
        <f>A16+$G$19</f>
        <v>165.31</v>
      </c>
      <c r="G16" s="9">
        <f>LOOKUP(F16,$A$3:$A$19)</f>
        <v>163.60877133856462</v>
      </c>
      <c r="H16" s="9">
        <f>INDEX($A$3:$D$19,MATCH(F16,$A$3:$A$19)+1,1)</f>
        <v>166.90754267712924</v>
      </c>
      <c r="I16" s="9">
        <f>LOOKUP(F16,$A$3:$A$19,$D$3:$D$19)</f>
        <v>8.6214712579952284</v>
      </c>
      <c r="J16" s="9">
        <f>LOOKUP(H16,$A$3:$A$19,$D$3:$D$19)</f>
        <v>3.2429425159904577</v>
      </c>
      <c r="K16" s="9">
        <f t="shared" si="0"/>
        <v>5.8476787415870017</v>
      </c>
    </row>
    <row r="17" spans="1:11" x14ac:dyDescent="0.2">
      <c r="A17" s="3">
        <f>A16+$A$20</f>
        <v>163.60877133856462</v>
      </c>
      <c r="B17" s="3">
        <f>B16+$B$20</f>
        <v>4.5556438838084841</v>
      </c>
      <c r="C17" s="4">
        <v>-20</v>
      </c>
      <c r="D17" s="5">
        <f>D16-$D$20</f>
        <v>8.6214712579952284</v>
      </c>
      <c r="E17" s="7"/>
      <c r="F17" s="9">
        <f>A17+$G$19</f>
        <v>168.60877133856462</v>
      </c>
      <c r="G17" s="9">
        <f>LOOKUP(F17,$A$3:$A$19)</f>
        <v>166.90754267712924</v>
      </c>
      <c r="H17" s="9">
        <f>INDEX($A$3:$D$19,MATCH(F17,$A$3:$A$19)+1,1)</f>
        <v>170.20631401569386</v>
      </c>
      <c r="I17" s="9">
        <f>LOOKUP(F17,$A$3:$A$19,$D$3:$D$19)</f>
        <v>3.2429425159904577</v>
      </c>
      <c r="J17" s="9">
        <f>LOOKUP(H17,$A$3:$A$19,$D$3:$D$19)</f>
        <v>-2.135586226014313</v>
      </c>
      <c r="K17" s="9">
        <f t="shared" ref="K17" si="1">I17+((F17-G17)/(H17-G17))*(J17-I17)</f>
        <v>0.46914999958223103</v>
      </c>
    </row>
    <row r="18" spans="1:11" x14ac:dyDescent="0.2">
      <c r="A18" s="3">
        <f>A17+$A$20</f>
        <v>166.90754267712924</v>
      </c>
      <c r="B18" s="3">
        <f>B17+$B$20</f>
        <v>4.6612877676169679</v>
      </c>
      <c r="C18" s="4">
        <v>-30</v>
      </c>
      <c r="D18" s="5">
        <f>D17-$D$20</f>
        <v>3.2429425159904577</v>
      </c>
      <c r="E18" s="7"/>
      <c r="F18" s="2"/>
      <c r="G18" s="2"/>
      <c r="H18" s="2"/>
      <c r="I18" s="2"/>
      <c r="J18" s="2"/>
      <c r="K18" s="2"/>
    </row>
    <row r="19" spans="1:11" x14ac:dyDescent="0.2">
      <c r="A19" s="3">
        <f>A18+$A$20</f>
        <v>170.20631401569386</v>
      </c>
      <c r="B19" s="3">
        <f>B18+$B$20</f>
        <v>4.7669316514254518</v>
      </c>
      <c r="C19" s="4">
        <v>-40</v>
      </c>
      <c r="D19" s="5">
        <f>D18-$D$20</f>
        <v>-2.135586226014313</v>
      </c>
      <c r="F19" s="15" t="s">
        <v>10</v>
      </c>
      <c r="G19" s="16">
        <v>5</v>
      </c>
      <c r="H19" s="8"/>
      <c r="I19" s="8"/>
      <c r="J19" s="8"/>
      <c r="K19" s="8"/>
    </row>
    <row r="20" spans="1:11" x14ac:dyDescent="0.2">
      <c r="A20" s="1">
        <f>STDEVA(A3:A16)/14</f>
        <v>3.2987713385646265</v>
      </c>
      <c r="B20" s="1">
        <f>STDEVA(B3:B16)/14</f>
        <v>0.10564388380848365</v>
      </c>
      <c r="D20" s="1">
        <f>STDEVA(D3:D16)/14</f>
        <v>5.3785287420047707</v>
      </c>
      <c r="J20" s="2"/>
    </row>
    <row r="22" spans="1:11" x14ac:dyDescent="0.2">
      <c r="F22" s="4" t="s">
        <v>15</v>
      </c>
      <c r="G22" s="17" t="s">
        <v>16</v>
      </c>
      <c r="H22" s="18" t="s">
        <v>17</v>
      </c>
    </row>
    <row r="23" spans="1:11" x14ac:dyDescent="0.2">
      <c r="F23" s="4" t="str">
        <f>D2</f>
        <v>°F</v>
      </c>
      <c r="G23" s="4" t="str">
        <f>K2</f>
        <v>°F</v>
      </c>
      <c r="H23" s="4" t="str">
        <f>G23</f>
        <v>°F</v>
      </c>
    </row>
    <row r="24" spans="1:11" x14ac:dyDescent="0.2">
      <c r="F24" s="4">
        <f t="shared" ref="F24:F37" si="2">D3</f>
        <v>248</v>
      </c>
      <c r="G24" s="5">
        <f t="shared" ref="G24:G37" si="3">K3</f>
        <v>151.74248927038627</v>
      </c>
      <c r="H24" s="5">
        <f>F24-G24</f>
        <v>96.257510729613728</v>
      </c>
    </row>
    <row r="25" spans="1:11" x14ac:dyDescent="0.2">
      <c r="F25" s="4">
        <f t="shared" si="2"/>
        <v>230</v>
      </c>
      <c r="G25" s="5">
        <f t="shared" si="3"/>
        <v>148.88412017167383</v>
      </c>
      <c r="H25" s="5">
        <f t="shared" ref="H25:H37" si="4">F25-G25</f>
        <v>81.115879828326172</v>
      </c>
    </row>
    <row r="26" spans="1:11" x14ac:dyDescent="0.2">
      <c r="F26" s="4">
        <f t="shared" si="2"/>
        <v>212</v>
      </c>
      <c r="G26" s="5">
        <f t="shared" si="3"/>
        <v>144.86695278969958</v>
      </c>
      <c r="H26" s="5">
        <f t="shared" si="4"/>
        <v>67.133047210300418</v>
      </c>
    </row>
    <row r="27" spans="1:11" x14ac:dyDescent="0.2">
      <c r="F27" s="4">
        <f t="shared" si="2"/>
        <v>194</v>
      </c>
      <c r="G27" s="5">
        <f t="shared" si="3"/>
        <v>139.44954128440367</v>
      </c>
      <c r="H27" s="5">
        <f t="shared" si="4"/>
        <v>54.550458715596335</v>
      </c>
    </row>
    <row r="28" spans="1:11" x14ac:dyDescent="0.2">
      <c r="F28" s="4">
        <f t="shared" si="2"/>
        <v>176</v>
      </c>
      <c r="G28" s="5">
        <f t="shared" si="3"/>
        <v>133.72477064220183</v>
      </c>
      <c r="H28" s="5">
        <f t="shared" si="4"/>
        <v>42.275229357798167</v>
      </c>
    </row>
    <row r="29" spans="1:11" x14ac:dyDescent="0.2">
      <c r="F29" s="4">
        <f t="shared" si="2"/>
        <v>158</v>
      </c>
      <c r="G29" s="5">
        <f t="shared" si="3"/>
        <v>125.30275229357798</v>
      </c>
      <c r="H29" s="5">
        <f t="shared" si="4"/>
        <v>32.697247706422019</v>
      </c>
    </row>
    <row r="30" spans="1:11" x14ac:dyDescent="0.2">
      <c r="F30" s="4">
        <f t="shared" si="2"/>
        <v>140</v>
      </c>
      <c r="G30" s="5">
        <f t="shared" si="3"/>
        <v>115.98841698841699</v>
      </c>
      <c r="H30" s="5">
        <f t="shared" si="4"/>
        <v>24.011583011583014</v>
      </c>
    </row>
    <row r="31" spans="1:11" x14ac:dyDescent="0.2">
      <c r="F31" s="4">
        <f t="shared" si="2"/>
        <v>122</v>
      </c>
      <c r="G31" s="5">
        <f t="shared" si="3"/>
        <v>104.62548262548262</v>
      </c>
      <c r="H31" s="5">
        <f t="shared" si="4"/>
        <v>17.374517374517382</v>
      </c>
    </row>
    <row r="32" spans="1:11" x14ac:dyDescent="0.2">
      <c r="F32" s="4">
        <f t="shared" si="2"/>
        <v>104</v>
      </c>
      <c r="G32" s="5">
        <f t="shared" si="3"/>
        <v>92.916256157635473</v>
      </c>
      <c r="H32" s="5">
        <f t="shared" si="4"/>
        <v>11.083743842364527</v>
      </c>
    </row>
    <row r="33" spans="6:8" x14ac:dyDescent="0.2">
      <c r="F33" s="4">
        <f t="shared" si="2"/>
        <v>86</v>
      </c>
      <c r="G33" s="5">
        <f t="shared" si="3"/>
        <v>79.092862624712197</v>
      </c>
      <c r="H33" s="5">
        <f t="shared" si="4"/>
        <v>6.9071373752878031</v>
      </c>
    </row>
    <row r="34" spans="6:8" x14ac:dyDescent="0.2">
      <c r="F34" s="4">
        <f t="shared" si="2"/>
        <v>68</v>
      </c>
      <c r="G34" s="5">
        <f t="shared" si="3"/>
        <v>63.804195804195807</v>
      </c>
      <c r="H34" s="5">
        <f t="shared" si="4"/>
        <v>4.1958041958041932</v>
      </c>
    </row>
    <row r="35" spans="6:8" x14ac:dyDescent="0.2">
      <c r="F35" s="4">
        <f t="shared" si="2"/>
        <v>50</v>
      </c>
      <c r="G35" s="5">
        <f t="shared" si="3"/>
        <v>47.574123989218329</v>
      </c>
      <c r="H35" s="5">
        <f t="shared" si="4"/>
        <v>2.4258760107816713</v>
      </c>
    </row>
    <row r="36" spans="6:8" x14ac:dyDescent="0.2">
      <c r="F36" s="4">
        <f t="shared" si="2"/>
        <v>32</v>
      </c>
      <c r="G36" s="5">
        <f t="shared" si="3"/>
        <v>30.603785293205089</v>
      </c>
      <c r="H36" s="5">
        <f t="shared" si="4"/>
        <v>1.3962147067949111</v>
      </c>
    </row>
    <row r="37" spans="6:8" x14ac:dyDescent="0.2">
      <c r="F37" s="4">
        <f t="shared" si="2"/>
        <v>14</v>
      </c>
      <c r="G37" s="5">
        <f t="shared" si="3"/>
        <v>5.8476787415870017</v>
      </c>
      <c r="H37" s="5">
        <f t="shared" si="4"/>
        <v>8.1523212584129983</v>
      </c>
    </row>
    <row r="38" spans="6:8" x14ac:dyDescent="0.2">
      <c r="F38" s="5">
        <f t="shared" ref="F38:F39" si="5">D17</f>
        <v>8.6214712579952284</v>
      </c>
      <c r="G38" s="19">
        <f t="shared" ref="G38:G39" si="6">K17</f>
        <v>0.46914999958223103</v>
      </c>
      <c r="H38" s="5">
        <f t="shared" ref="H38:H39" si="7">F38-G38</f>
        <v>8.1523212584129965</v>
      </c>
    </row>
    <row r="39" spans="6:8" x14ac:dyDescent="0.2">
      <c r="F39" s="5">
        <f t="shared" si="5"/>
        <v>3.2429425159904577</v>
      </c>
      <c r="G39" s="19">
        <f t="shared" si="6"/>
        <v>0</v>
      </c>
      <c r="H39" s="5">
        <f t="shared" si="7"/>
        <v>3.2429425159904577</v>
      </c>
    </row>
  </sheetData>
  <mergeCells count="4">
    <mergeCell ref="A1:D1"/>
    <mergeCell ref="M1:P1"/>
    <mergeCell ref="M9:P9"/>
    <mergeCell ref="F1:K1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4B1DC-FFB8-B145-AE7C-DC3F937F2B5A}">
  <dimension ref="A1"/>
  <sheetViews>
    <sheetView workbookViewId="0">
      <selection activeCell="H18" sqref="H1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Oliver</dc:creator>
  <cp:lastModifiedBy>Tom Oliver</cp:lastModifiedBy>
  <dcterms:created xsi:type="dcterms:W3CDTF">2022-07-10T14:53:33Z</dcterms:created>
  <dcterms:modified xsi:type="dcterms:W3CDTF">2022-07-15T16:20:37Z</dcterms:modified>
</cp:coreProperties>
</file>